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<sst xmlns="http://schemas.openxmlformats.org/spreadsheetml/2006/main" count="159" uniqueCount="113">
  <si>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</si>
  <si>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</si>
  <si>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</si>
  <si>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</si>
  <si>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</si>
  <si>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</si>
  <si>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</si>
  <si>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</si>
  <si>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</si>
  <si>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</si>
  <si>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</si>
  <si>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</si>
  <si>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</si>
  <si>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</si>
  <si>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</si>
  <si>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</si>
  <si>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</si>
  <si>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</si>
  <si>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</si>
  <si>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</si>
  <si>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</si>
  <si>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</si>
  <si>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</si>
  <si>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</si>
  <si>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</si>
  <si>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</si>
  <si>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</si>
  <si>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</si>
  <si>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</si>
  <si>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</si>
  <si>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</si>
  <si>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</si>
  <si>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</si>
  <si>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</si>
  <si>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</si>
  <si>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</si>
  <si>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</si>
  <si>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</si>
  <si>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</si>
  <si>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</si>
  <si>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</si>
  <si>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</si>
  <si>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</si>
  <si>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</si>
  <si>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</si>
  <si>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</si>
  <si>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</si>
  <si>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</si>
  <si>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</si>
  <si>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</si>
  <si>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</si>
  <si>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</si>
  <si>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</si>
  <si>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</si>
  <si>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</si>
  <si>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</si>
  <si>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</si>
  <si>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</si>
  <si>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</si>
  <si>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</si>
  <si>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</si>
  <si>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</si>
  <si>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</si>
  <si>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</si>
  <si>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</si>
  <si>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</si>
  <si>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</si>
  <si>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</si>
  <si>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</si>
  <si>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</si>
  <si>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</si>
  <si>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</si>
  <si>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</si>
  <si>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</si>
  <si>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</si>
  <si>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</si>
  <si>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</si>
  <si>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</si>
  <si>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</si>
  <si>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</si>
  <si>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</si>
  <si>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</si>
  <si>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</si>
  <si>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</si>
  <si>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</si>
  <si>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</si>
  <si>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</si>
  <si>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</si>
  <si>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</si>
  <si>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</si>
  <si>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</si>
  <si>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</si>
  <si>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</si>
  <si>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</si>
  <si>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</si>
  <si>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</si>
  <si>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</si>
  <si>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</si>
  <si>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</si>
  <si>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</si>
  <si>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</si>
  <si>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</si>
  <si>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</si>
  <si>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</si>
  <si>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</si>
  <si>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</si>
  <si>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</si>
  <si>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</si>
  <si>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</si>
  <si>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</si>
  <si>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</si>
  <si>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</si>
  <si>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30.09.2014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</si>
</sst>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9723792"/>
        <c:axId val="20405265"/>
      </c:bar3D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49429658"/>
        <c:axId val="42213739"/>
      </c:bar3D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44379332"/>
        <c:axId val="63869669"/>
      </c:bar3D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9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37956110"/>
        <c:axId val="6060671"/>
      </c:bar3D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0671"/>
        <c:crosses val="autoZero"/>
        <c:auto val="1"/>
        <c:lblOffset val="100"/>
        <c:tickLblSkip val="1"/>
        <c:noMultiLvlLbl val="0"/>
      </c:catAx>
      <c:valAx>
        <c:axId val="6060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61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54546040"/>
        <c:axId val="21152313"/>
      </c:bar3D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52313"/>
        <c:crosses val="autoZero"/>
        <c:auto val="1"/>
        <c:lblOffset val="100"/>
        <c:tickLblSkip val="2"/>
        <c:noMultiLvlLbl val="0"/>
      </c:catAx>
      <c:valAx>
        <c:axId val="21152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56153090"/>
        <c:axId val="35615763"/>
      </c:bar3D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15763"/>
        <c:crosses val="autoZero"/>
        <c:auto val="1"/>
        <c:lblOffset val="100"/>
        <c:tickLblSkip val="1"/>
        <c:noMultiLvlLbl val="0"/>
      </c:catAx>
      <c:valAx>
        <c:axId val="35615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52106412"/>
        <c:axId val="66304525"/>
      </c:bar3DChart>
      <c:catAx>
        <c:axId val="5210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304525"/>
        <c:crosses val="autoZero"/>
        <c:auto val="1"/>
        <c:lblOffset val="100"/>
        <c:tickLblSkip val="1"/>
        <c:noMultiLvlLbl val="0"/>
      </c:catAx>
      <c:valAx>
        <c:axId val="66304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64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59869814"/>
        <c:axId val="1957415"/>
      </c:bar3D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7415"/>
        <c:crosses val="autoZero"/>
        <c:auto val="1"/>
        <c:lblOffset val="100"/>
        <c:tickLblSkip val="1"/>
        <c:noMultiLvlLbl val="0"/>
      </c:catAx>
      <c:valAx>
        <c:axId val="1957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9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17616736"/>
        <c:axId val="24332897"/>
      </c:bar3D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210661+747.3-1104.4-401.7</f>
        <v>209902.19999999998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</f>
        <v>205651.81000000006</v>
      </c>
      <c r="E6" s="3">
        <f>D6/D137*100</f>
        <v>44.24460621259371</v>
      </c>
      <c r="F6" s="3">
        <f>D6/B6*100</f>
        <v>97.97506171921975</v>
      </c>
      <c r="G6" s="3">
        <f aca="true" t="shared" si="0" ref="G6:G41">D6/C6*100</f>
        <v>74.94443810751747</v>
      </c>
      <c r="H6" s="3">
        <f>B6-D6</f>
        <v>4250.389999999927</v>
      </c>
      <c r="I6" s="3">
        <f aca="true" t="shared" si="1" ref="I6:I41">C6-D6</f>
        <v>68753.88999999996</v>
      </c>
    </row>
    <row r="7" spans="1:9" ht="18">
      <c r="A7" s="29" t="s">
        <v>3</v>
      </c>
      <c r="B7" s="49">
        <f>173962.2+747.3-1013.5</f>
        <v>173696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</f>
        <v>171021.89999999994</v>
      </c>
      <c r="E7" s="1">
        <f>D7/D6*100</f>
        <v>83.16090191474605</v>
      </c>
      <c r="F7" s="1">
        <f>D7/B7*100</f>
        <v>98.46047116801765</v>
      </c>
      <c r="G7" s="1">
        <f t="shared" si="0"/>
        <v>79.44157402379501</v>
      </c>
      <c r="H7" s="1">
        <f>B7-D7</f>
        <v>2674.100000000064</v>
      </c>
      <c r="I7" s="1">
        <f t="shared" si="1"/>
        <v>44258.20000000007</v>
      </c>
    </row>
    <row r="8" spans="1:9" ht="18">
      <c r="A8" s="29" t="s">
        <v>2</v>
      </c>
      <c r="B8" s="49">
        <f>39.6-9.6-8.9</f>
        <v>21.1</v>
      </c>
      <c r="C8" s="50">
        <v>44.6</v>
      </c>
      <c r="D8" s="51">
        <f>0.1+0.1+0.3+0.3+2.7+0.7+1.1+1.4+0.5+0.7+1.7+0.4+0.5+1+0.2+0.1+2.9+0.1+0.2+1+0.8</f>
        <v>16.8</v>
      </c>
      <c r="E8" s="12">
        <f>D8/D6*100</f>
        <v>0.008169147648153447</v>
      </c>
      <c r="F8" s="1">
        <f>D8/B8*100</f>
        <v>79.62085308056872</v>
      </c>
      <c r="G8" s="1">
        <f t="shared" si="0"/>
        <v>37.66816143497758</v>
      </c>
      <c r="H8" s="1">
        <f aca="true" t="shared" si="2" ref="H8:H41">B8-D8</f>
        <v>4.300000000000001</v>
      </c>
      <c r="I8" s="1">
        <f t="shared" si="1"/>
        <v>27.8</v>
      </c>
    </row>
    <row r="9" spans="1:9" ht="18">
      <c r="A9" s="29" t="s">
        <v>1</v>
      </c>
      <c r="B9" s="49">
        <f>12083.2-77.1-24.9</f>
        <v>11981.2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</f>
        <v>11256.7</v>
      </c>
      <c r="E9" s="1">
        <f>D9/D6*100</f>
        <v>5.473669305414816</v>
      </c>
      <c r="F9" s="1">
        <f aca="true" t="shared" si="3" ref="F9:F39">D9/B9*100</f>
        <v>93.95302640803926</v>
      </c>
      <c r="G9" s="1">
        <f t="shared" si="0"/>
        <v>65.81441442494899</v>
      </c>
      <c r="H9" s="1">
        <f t="shared" si="2"/>
        <v>724.5</v>
      </c>
      <c r="I9" s="1">
        <f t="shared" si="1"/>
        <v>5847</v>
      </c>
    </row>
    <row r="10" spans="1:9" ht="18">
      <c r="A10" s="29" t="s">
        <v>0</v>
      </c>
      <c r="B10" s="49">
        <f>22458.4-4.2-367.9</f>
        <v>22086.3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</f>
        <v>21917.899999999998</v>
      </c>
      <c r="E10" s="1">
        <f>D10/D6*100</f>
        <v>10.657771502229906</v>
      </c>
      <c r="F10" s="1">
        <f t="shared" si="3"/>
        <v>99.23753639133761</v>
      </c>
      <c r="G10" s="1">
        <f t="shared" si="0"/>
        <v>55.56502009101164</v>
      </c>
      <c r="H10" s="1">
        <f t="shared" si="2"/>
        <v>168.40000000000146</v>
      </c>
      <c r="I10" s="1">
        <f t="shared" si="1"/>
        <v>17527.600000000002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0.09083314170684904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1900.299999999984</v>
      </c>
      <c r="C12" s="50">
        <f>C6-C7-C8-C9-C10-C11</f>
        <v>2281.700000000003</v>
      </c>
      <c r="D12" s="50">
        <f>D6-D7-D8-D9-D10-D11</f>
        <v>1251.7100000001185</v>
      </c>
      <c r="E12" s="1">
        <f>D12/D6*100</f>
        <v>0.6086549882542333</v>
      </c>
      <c r="F12" s="1">
        <f t="shared" si="3"/>
        <v>65.86907330422191</v>
      </c>
      <c r="G12" s="1">
        <f t="shared" si="0"/>
        <v>54.858658018149484</v>
      </c>
      <c r="H12" s="1">
        <f t="shared" si="2"/>
        <v>648.5899999998655</v>
      </c>
      <c r="I12" s="1">
        <f t="shared" si="1"/>
        <v>1029.9899999998845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152884.1-6372.8</f>
        <v>146511.30000000002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</f>
        <v>144177.00000000003</v>
      </c>
      <c r="E17" s="3">
        <f>D17/D137*100</f>
        <v>31.01871357180432</v>
      </c>
      <c r="F17" s="3">
        <f>D17/B17*100</f>
        <v>98.40674405318907</v>
      </c>
      <c r="G17" s="3">
        <f t="shared" si="0"/>
        <v>81.10416009207523</v>
      </c>
      <c r="H17" s="3">
        <f>B17-D17</f>
        <v>2334.2999999999884</v>
      </c>
      <c r="I17" s="3">
        <f t="shared" si="1"/>
        <v>33590.69999999998</v>
      </c>
    </row>
    <row r="18" spans="1:9" ht="18">
      <c r="A18" s="29" t="s">
        <v>5</v>
      </c>
      <c r="B18" s="49">
        <f>120605.7-3273.4</f>
        <v>117332.3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5127.2+6545.1+310.1+0.1+5190.4+6767.1+5380.4+556.1+6698.2+26.3+5454.2+14.7+1807.4+5633.7-0.1+5479.7+8333.7+0.1+5594.2+20.5+8919.7-0.1+6648.6+409.3+7265+6051.8+1663.6+3936.9-0.1+1069.7+155.1+0.3+41.2+5904.4+6325.6</f>
        <v>117330.09999999999</v>
      </c>
      <c r="E18" s="1">
        <f>D18/D17*100</f>
        <v>81.37920750189002</v>
      </c>
      <c r="F18" s="1">
        <f t="shared" si="3"/>
        <v>99.99812498348706</v>
      </c>
      <c r="G18" s="1">
        <f t="shared" si="0"/>
        <v>87.95129063330421</v>
      </c>
      <c r="H18" s="1">
        <f t="shared" si="2"/>
        <v>2.2000000000116415</v>
      </c>
      <c r="I18" s="1">
        <f t="shared" si="1"/>
        <v>16073.400000000009</v>
      </c>
    </row>
    <row r="19" spans="1:9" ht="18">
      <c r="A19" s="29" t="s">
        <v>2</v>
      </c>
      <c r="B19" s="49">
        <f>5825.9-2069.2</f>
        <v>3756.7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</f>
        <v>3480.5999999999995</v>
      </c>
      <c r="E19" s="1">
        <f>D19/D17*100</f>
        <v>2.414115982438252</v>
      </c>
      <c r="F19" s="1">
        <f t="shared" si="3"/>
        <v>92.65046450342055</v>
      </c>
      <c r="G19" s="1">
        <f t="shared" si="0"/>
        <v>44.51692118793645</v>
      </c>
      <c r="H19" s="1">
        <f t="shared" si="2"/>
        <v>276.10000000000036</v>
      </c>
      <c r="I19" s="1">
        <f t="shared" si="1"/>
        <v>4338.000000000001</v>
      </c>
    </row>
    <row r="20" spans="1:9" ht="18">
      <c r="A20" s="29" t="s">
        <v>1</v>
      </c>
      <c r="B20" s="49">
        <f>2404.9-17.3-285.1</f>
        <v>2102.5</v>
      </c>
      <c r="C20" s="50">
        <v>2836.6</v>
      </c>
      <c r="D20" s="51">
        <f>50.7+162.6+43.4+2.3+47.2+1.8+59.1-0.1+62.8+64.5+13.9+16.6+5.7+70.4+205+17+53.6+0.4+52.9+123.3+33.6+13.4+33.2+48.5+167.7+45.5+44.4+10.1+293.6+15.3+0.1+122.4+32+45.4+109.8</f>
        <v>2068.1</v>
      </c>
      <c r="E20" s="1">
        <f>D20/D17*100</f>
        <v>1.434417417479903</v>
      </c>
      <c r="F20" s="1">
        <f t="shared" si="3"/>
        <v>98.36385255648038</v>
      </c>
      <c r="G20" s="1">
        <f t="shared" si="0"/>
        <v>72.9077064090813</v>
      </c>
      <c r="H20" s="1">
        <f t="shared" si="2"/>
        <v>34.40000000000009</v>
      </c>
      <c r="I20" s="1">
        <f t="shared" si="1"/>
        <v>768.5</v>
      </c>
    </row>
    <row r="21" spans="1:9" ht="18">
      <c r="A21" s="29" t="s">
        <v>0</v>
      </c>
      <c r="B21" s="49">
        <f>11928.5+17.3-745.1</f>
        <v>11200.699999999999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</f>
        <v>11028.299999999997</v>
      </c>
      <c r="E21" s="1">
        <f>D21/D17*100</f>
        <v>7.649139599242593</v>
      </c>
      <c r="F21" s="1">
        <f t="shared" si="3"/>
        <v>98.46081048505896</v>
      </c>
      <c r="G21" s="1">
        <f t="shared" si="0"/>
        <v>56.98319692460316</v>
      </c>
      <c r="H21" s="1">
        <f t="shared" si="2"/>
        <v>172.40000000000146</v>
      </c>
      <c r="I21" s="1">
        <f t="shared" si="1"/>
        <v>8325.300000000001</v>
      </c>
    </row>
    <row r="22" spans="1:9" ht="18">
      <c r="A22" s="29" t="s">
        <v>15</v>
      </c>
      <c r="B22" s="49">
        <f>1083.9+0.1</f>
        <v>1084</v>
      </c>
      <c r="C22" s="50">
        <f>1388.5-4+10.9</f>
        <v>1395.4</v>
      </c>
      <c r="D22" s="51">
        <f>14.2+80.1+19.7+105+3.5+1.3+30+84.1+0.1+72.2+54.8+15.1+59.3+59.3+8.9+52.2+1.2+36.9+21.6+108.1+114.2+52.3+53.9</f>
        <v>1048</v>
      </c>
      <c r="E22" s="1">
        <f>D22/D17*100</f>
        <v>0.7268843158062657</v>
      </c>
      <c r="F22" s="1">
        <f t="shared" si="3"/>
        <v>96.6789667896679</v>
      </c>
      <c r="G22" s="1">
        <f t="shared" si="0"/>
        <v>75.10391285652858</v>
      </c>
      <c r="H22" s="1">
        <f t="shared" si="2"/>
        <v>36</v>
      </c>
      <c r="I22" s="1">
        <f t="shared" si="1"/>
        <v>347.4000000000001</v>
      </c>
    </row>
    <row r="23" spans="1:9" ht="18.75" thickBot="1">
      <c r="A23" s="29" t="s">
        <v>35</v>
      </c>
      <c r="B23" s="50">
        <f>B17-B18-B19-B20-B21-B22</f>
        <v>11035.100000000015</v>
      </c>
      <c r="C23" s="50">
        <f>C17-C18-C19-C20-C21-C22</f>
        <v>12960.000000000016</v>
      </c>
      <c r="D23" s="50">
        <f>D17-D18-D19-D20-D21-D22</f>
        <v>9221.900000000043</v>
      </c>
      <c r="E23" s="1">
        <f>D23/D17*100</f>
        <v>6.396235183142972</v>
      </c>
      <c r="F23" s="1">
        <f t="shared" si="3"/>
        <v>83.56879412057916</v>
      </c>
      <c r="G23" s="1">
        <f t="shared" si="0"/>
        <v>71.15663580246938</v>
      </c>
      <c r="H23" s="1">
        <f t="shared" si="2"/>
        <v>1813.1999999999716</v>
      </c>
      <c r="I23" s="1">
        <f t="shared" si="1"/>
        <v>3738.099999999973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28936.1+16.7-978.2-9.8</f>
        <v>27964.8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</f>
        <v>27221.799999999992</v>
      </c>
      <c r="E31" s="3">
        <f>D31/D137*100</f>
        <v>5.856587507778234</v>
      </c>
      <c r="F31" s="3">
        <f>D31/B31*100</f>
        <v>97.3430884540565</v>
      </c>
      <c r="G31" s="3">
        <f t="shared" si="0"/>
        <v>72.63349725040888</v>
      </c>
      <c r="H31" s="3">
        <f t="shared" si="2"/>
        <v>743.0000000000073</v>
      </c>
      <c r="I31" s="3">
        <f t="shared" si="1"/>
        <v>10256.500000000011</v>
      </c>
    </row>
    <row r="32" spans="1:9" ht="18">
      <c r="A32" s="29" t="s">
        <v>3</v>
      </c>
      <c r="B32" s="49">
        <f>22097.5-230.4+16.7-764.2</f>
        <v>21119.6</v>
      </c>
      <c r="C32" s="50">
        <f>28976.1-761.1</f>
        <v>28215</v>
      </c>
      <c r="D32" s="51">
        <f>1119.5+1121.1+1039.4+104.2+1079.5+1133.4+1048+1163.9+1081.6+1130.3+1238-0.1+13.4+4.1+3118.3+55.1+2433-70.8+488+299.2+413.9+849.2+1170.6+1086.2</f>
        <v>21119</v>
      </c>
      <c r="E32" s="1">
        <f>D32/D31*100</f>
        <v>77.58120330029611</v>
      </c>
      <c r="F32" s="1">
        <f t="shared" si="3"/>
        <v>99.99715903710297</v>
      </c>
      <c r="G32" s="1">
        <f t="shared" si="0"/>
        <v>74.85025695552011</v>
      </c>
      <c r="H32" s="1">
        <f t="shared" si="2"/>
        <v>0.5999999999985448</v>
      </c>
      <c r="I32" s="1">
        <f t="shared" si="1"/>
        <v>7096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f>935.4+2-214</f>
        <v>723.4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</f>
        <v>719.0999999999997</v>
      </c>
      <c r="E34" s="1">
        <f>D34/D31*100</f>
        <v>2.64163280899867</v>
      </c>
      <c r="F34" s="1">
        <f t="shared" si="3"/>
        <v>99.40558473873372</v>
      </c>
      <c r="G34" s="1">
        <f t="shared" si="0"/>
        <v>41.441908713692925</v>
      </c>
      <c r="H34" s="1">
        <f t="shared" si="2"/>
        <v>4.300000000000296</v>
      </c>
      <c r="I34" s="1">
        <f t="shared" si="1"/>
        <v>1016.1000000000004</v>
      </c>
    </row>
    <row r="35" spans="1:9" s="44" customFormat="1" ht="18.75">
      <c r="A35" s="23" t="s">
        <v>7</v>
      </c>
      <c r="B35" s="58">
        <f>575.6-9.8</f>
        <v>565.8000000000001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1.0914046830114101</v>
      </c>
      <c r="F35" s="19">
        <f t="shared" si="3"/>
        <v>52.509720749381394</v>
      </c>
      <c r="G35" s="19">
        <f t="shared" si="0"/>
        <v>41.535020271214876</v>
      </c>
      <c r="H35" s="19">
        <f t="shared" si="2"/>
        <v>268.7000000000001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0.066123474568177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5538.000000000001</v>
      </c>
      <c r="C37" s="49">
        <f>C31-C32-C34-C35-C33-C36</f>
        <v>6787.600000000003</v>
      </c>
      <c r="D37" s="49">
        <f>D31-D32-D34-D35-D33-D36</f>
        <v>5068.599999999992</v>
      </c>
      <c r="E37" s="1">
        <f>D37/D31*100</f>
        <v>18.619635733125634</v>
      </c>
      <c r="F37" s="1">
        <f t="shared" si="3"/>
        <v>91.52401589021292</v>
      </c>
      <c r="G37" s="1">
        <f t="shared" si="0"/>
        <v>74.67440627025738</v>
      </c>
      <c r="H37" s="1">
        <f>B37-D37</f>
        <v>469.40000000000873</v>
      </c>
      <c r="I37" s="1">
        <f t="shared" si="1"/>
        <v>1719.000000000011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0.10227911825073191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f>4498.3-107.4</f>
        <v>4390.900000000001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</f>
        <v>4296.099999999999</v>
      </c>
      <c r="E43" s="3">
        <f>D43/D137*100</f>
        <v>0.9242770717647649</v>
      </c>
      <c r="F43" s="3">
        <f>D43/B43*100</f>
        <v>97.84098931881844</v>
      </c>
      <c r="G43" s="3">
        <f aca="true" t="shared" si="4" ref="G43:G73">D43/C43*100</f>
        <v>70.36788311603223</v>
      </c>
      <c r="H43" s="3">
        <f>B43-D43</f>
        <v>94.80000000000109</v>
      </c>
      <c r="I43" s="3">
        <f aca="true" t="shared" si="5" ref="I43:I74">C43-D43</f>
        <v>1809.1000000000004</v>
      </c>
    </row>
    <row r="44" spans="1:9" ht="18">
      <c r="A44" s="29" t="s">
        <v>3</v>
      </c>
      <c r="B44" s="49">
        <f>3997.6-91.6</f>
        <v>3906</v>
      </c>
      <c r="C44" s="50">
        <f>5484.1-124.7</f>
        <v>5359.400000000001</v>
      </c>
      <c r="D44" s="51">
        <f>179.7+201.3+187+211.8+190.5+230.5+236.3+199.9+0.1+218.5+248.3+8.2+228.5-0.1+273.7+231.2+200.7+36.5+228.6+183.7-0.1+193.6+217.6</f>
        <v>3905.999999999999</v>
      </c>
      <c r="E44" s="1">
        <f>D44/D43*100</f>
        <v>90.91967132981075</v>
      </c>
      <c r="F44" s="1">
        <f aca="true" t="shared" si="6" ref="F44:F71">D44/B44*100</f>
        <v>99.99999999999997</v>
      </c>
      <c r="G44" s="1">
        <f t="shared" si="4"/>
        <v>72.88129268201662</v>
      </c>
      <c r="H44" s="1">
        <f aca="true" t="shared" si="7" ref="H44:H71">B44-D44</f>
        <v>0</v>
      </c>
      <c r="I44" s="1">
        <f t="shared" si="5"/>
        <v>1453.4000000000015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0.023276925583668912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21.9+2.5-3.9</f>
        <v>20.5</v>
      </c>
      <c r="C46" s="50">
        <f>35.1+9.9</f>
        <v>45</v>
      </c>
      <c r="D46" s="51">
        <f>3.2+3.4-0.1+3.7+3.6+3.5+3.2</f>
        <v>20.499999999999996</v>
      </c>
      <c r="E46" s="1">
        <f>D46/D43*100</f>
        <v>0.47717697446521257</v>
      </c>
      <c r="F46" s="1">
        <f t="shared" si="6"/>
        <v>99.99999999999997</v>
      </c>
      <c r="G46" s="1">
        <f t="shared" si="4"/>
        <v>45.55555555555555</v>
      </c>
      <c r="H46" s="1">
        <f t="shared" si="7"/>
        <v>0</v>
      </c>
      <c r="I46" s="1">
        <f t="shared" si="5"/>
        <v>24.500000000000004</v>
      </c>
    </row>
    <row r="47" spans="1:9" ht="18">
      <c r="A47" s="29" t="s">
        <v>0</v>
      </c>
      <c r="B47" s="49">
        <f>216.7-11.9</f>
        <v>204.79999999999998</v>
      </c>
      <c r="C47" s="50">
        <f>358+23.1</f>
        <v>381.1</v>
      </c>
      <c r="D47" s="51">
        <f>23.1+2.7+0.5+0.4+5.2+0.6+99.9+12.6+20.5-0.1+2+19.6+1.1+0.5+4.4+0.4+3.4+4+2.3+0.3+1.3</f>
        <v>204.70000000000005</v>
      </c>
      <c r="E47" s="1">
        <f>D47/D43*100</f>
        <v>4.764786666977027</v>
      </c>
      <c r="F47" s="1">
        <f t="shared" si="6"/>
        <v>99.95117187500003</v>
      </c>
      <c r="G47" s="1">
        <f t="shared" si="4"/>
        <v>53.71293623720808</v>
      </c>
      <c r="H47" s="1">
        <f t="shared" si="7"/>
        <v>0.09999999999993747</v>
      </c>
      <c r="I47" s="1">
        <f t="shared" si="5"/>
        <v>176.39999999999998</v>
      </c>
    </row>
    <row r="48" spans="1:9" ht="18.75" thickBot="1">
      <c r="A48" s="29" t="s">
        <v>35</v>
      </c>
      <c r="B48" s="50">
        <f>B43-B44-B47-B46-B45</f>
        <v>258.6000000000006</v>
      </c>
      <c r="C48" s="50">
        <f>C43-C44-C47-C46-C45</f>
        <v>318.69999999999925</v>
      </c>
      <c r="D48" s="50">
        <f>D43-D44-D47-D46-D45</f>
        <v>163.90000000000032</v>
      </c>
      <c r="E48" s="1">
        <f>D48/D43*100</f>
        <v>3.815088103163342</v>
      </c>
      <c r="F48" s="1">
        <f t="shared" si="6"/>
        <v>63.37973704563029</v>
      </c>
      <c r="G48" s="1">
        <f t="shared" si="4"/>
        <v>51.427674929400915</v>
      </c>
      <c r="H48" s="1">
        <f t="shared" si="7"/>
        <v>94.70000000000027</v>
      </c>
      <c r="I48" s="1">
        <f t="shared" si="5"/>
        <v>154.79999999999893</v>
      </c>
    </row>
    <row r="49" spans="1:9" ht="18.75" thickBot="1">
      <c r="A49" s="28" t="s">
        <v>4</v>
      </c>
      <c r="B49" s="52">
        <f>8952.4-99.8</f>
        <v>8852.6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</f>
        <v>8551.6</v>
      </c>
      <c r="E49" s="3">
        <f>D49/D137*100</f>
        <v>1.839819326110557</v>
      </c>
      <c r="F49" s="3">
        <f>D49/B49*100</f>
        <v>96.59986896504982</v>
      </c>
      <c r="G49" s="3">
        <f t="shared" si="4"/>
        <v>70.4403551836049</v>
      </c>
      <c r="H49" s="3">
        <f>B49-D49</f>
        <v>301</v>
      </c>
      <c r="I49" s="3">
        <f t="shared" si="5"/>
        <v>3588.5999999999985</v>
      </c>
    </row>
    <row r="50" spans="1:9" ht="18">
      <c r="A50" s="29" t="s">
        <v>3</v>
      </c>
      <c r="B50" s="49">
        <f>5653.6-6.7</f>
        <v>5646.900000000001</v>
      </c>
      <c r="C50" s="50">
        <f>7727-234.9</f>
        <v>7492.1</v>
      </c>
      <c r="D50" s="51">
        <f>282.8+343.5+279.8+360.5+269.9+364.8-0.1+7.2+231.6+28.9+358.6+269.6+381.2-0.1+7.2+297.2+563.3+0.1+313.9+22.4+240.9+0.1+181.6+201.2+250.5+390.2</f>
        <v>5646.799999999999</v>
      </c>
      <c r="E50" s="1">
        <f>D50/D49*100</f>
        <v>66.03208756256139</v>
      </c>
      <c r="F50" s="1">
        <f t="shared" si="6"/>
        <v>99.99822911686056</v>
      </c>
      <c r="G50" s="1">
        <f t="shared" si="4"/>
        <v>75.37005645947062</v>
      </c>
      <c r="H50" s="1">
        <f t="shared" si="7"/>
        <v>0.10000000000127329</v>
      </c>
      <c r="I50" s="1">
        <f t="shared" si="5"/>
        <v>1845.300000000001</v>
      </c>
    </row>
    <row r="51" spans="1:9" ht="18">
      <c r="A51" s="29" t="s">
        <v>2</v>
      </c>
      <c r="B51" s="49">
        <f>3.3-2</f>
        <v>1.2999999999999998</v>
      </c>
      <c r="C51" s="50">
        <v>9.7</v>
      </c>
      <c r="D51" s="51">
        <f>0.5</f>
        <v>0.5</v>
      </c>
      <c r="E51" s="12">
        <f>D51/D49*100</f>
        <v>0.005846859067309041</v>
      </c>
      <c r="F51" s="1">
        <f t="shared" si="6"/>
        <v>38.46153846153847</v>
      </c>
      <c r="G51" s="1">
        <f t="shared" si="4"/>
        <v>5.154639175257732</v>
      </c>
      <c r="H51" s="1">
        <f t="shared" si="7"/>
        <v>0.7999999999999998</v>
      </c>
      <c r="I51" s="1">
        <f t="shared" si="5"/>
        <v>9.2</v>
      </c>
    </row>
    <row r="52" spans="1:9" ht="18">
      <c r="A52" s="29" t="s">
        <v>1</v>
      </c>
      <c r="B52" s="49">
        <f>214.7-10.8-75.5</f>
        <v>128.39999999999998</v>
      </c>
      <c r="C52" s="50">
        <v>325</v>
      </c>
      <c r="D52" s="51">
        <f>2.4+4.2+4.2+8.7+3.1+5.2-0.1+2.3+6.7+7.1+0.1+3.9+3.5+21.5+2.5-0.1+4.3+17.5+11.1+0.7-0.1+5.1+1.5+0.9</f>
        <v>116.20000000000002</v>
      </c>
      <c r="E52" s="1">
        <f>D52/D49*100</f>
        <v>1.3588100472426212</v>
      </c>
      <c r="F52" s="1">
        <f t="shared" si="6"/>
        <v>90.49844236760127</v>
      </c>
      <c r="G52" s="1">
        <f t="shared" si="4"/>
        <v>35.753846153846155</v>
      </c>
      <c r="H52" s="1">
        <f t="shared" si="7"/>
        <v>12.19999999999996</v>
      </c>
      <c r="I52" s="1">
        <f t="shared" si="5"/>
        <v>208.79999999999998</v>
      </c>
    </row>
    <row r="53" spans="1:9" ht="18">
      <c r="A53" s="29" t="s">
        <v>0</v>
      </c>
      <c r="B53" s="49">
        <f>265.2-15.6</f>
        <v>249.6</v>
      </c>
      <c r="C53" s="50">
        <f>534.1-3</f>
        <v>531.1</v>
      </c>
      <c r="D53" s="51">
        <f>6+11+5+10.4+0.1+20.8+16+0.1+76.5+39.2+7.7+0.3+8.1+0.1+0.2+12-0.1+0.1+4.7+0.1+6.4+2.7+8.2+0.3+5.7+1.7+0.9</f>
        <v>244.1999999999999</v>
      </c>
      <c r="E53" s="1">
        <f>D53/D49*100</f>
        <v>2.8556059684737347</v>
      </c>
      <c r="F53" s="1">
        <f t="shared" si="6"/>
        <v>97.83653846153842</v>
      </c>
      <c r="G53" s="1">
        <f t="shared" si="4"/>
        <v>45.98004142346072</v>
      </c>
      <c r="H53" s="1">
        <f t="shared" si="7"/>
        <v>5.400000000000091</v>
      </c>
      <c r="I53" s="1">
        <f t="shared" si="5"/>
        <v>286.9000000000001</v>
      </c>
    </row>
    <row r="54" spans="1:9" ht="18.75" thickBot="1">
      <c r="A54" s="29" t="s">
        <v>35</v>
      </c>
      <c r="B54" s="50">
        <f>B49-B50-B53-B52-B51</f>
        <v>2826.3999999999996</v>
      </c>
      <c r="C54" s="50">
        <f>C49-C50-C53-C52-C51</f>
        <v>3782.2999999999984</v>
      </c>
      <c r="D54" s="50">
        <f>D49-D50-D53-D52-D51</f>
        <v>2543.9000000000015</v>
      </c>
      <c r="E54" s="1">
        <f>D54/D49*100</f>
        <v>29.74764956265496</v>
      </c>
      <c r="F54" s="1">
        <f t="shared" si="6"/>
        <v>90.00495329748097</v>
      </c>
      <c r="G54" s="1">
        <f t="shared" si="4"/>
        <v>67.25801760833362</v>
      </c>
      <c r="H54" s="1">
        <f t="shared" si="7"/>
        <v>282.4999999999982</v>
      </c>
      <c r="I54" s="1">
        <f>C54-D54</f>
        <v>1238.399999999997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f>2597.7-23.8</f>
        <v>2573.8999999999996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</f>
        <v>2559.9</v>
      </c>
      <c r="E56" s="3">
        <f>D56/D137*100</f>
        <v>0.5507452982962737</v>
      </c>
      <c r="F56" s="3">
        <f>D56/B56*100</f>
        <v>99.45607832472125</v>
      </c>
      <c r="G56" s="3">
        <f t="shared" si="4"/>
        <v>84.79859546839805</v>
      </c>
      <c r="H56" s="3">
        <f>B56-D56</f>
        <v>13.999999999999545</v>
      </c>
      <c r="I56" s="3">
        <f t="shared" si="5"/>
        <v>458.9000000000001</v>
      </c>
    </row>
    <row r="57" spans="1:9" ht="18">
      <c r="A57" s="29" t="s">
        <v>3</v>
      </c>
      <c r="B57" s="49">
        <f>1450.3-18.9</f>
        <v>1431.3999999999999</v>
      </c>
      <c r="C57" s="50">
        <f>2589.6-887.6+7.9</f>
        <v>1709.9</v>
      </c>
      <c r="D57" s="51">
        <f>128-60.9+102.5+75.2+87.9+68.6+30+93+68.5+96.9-0.1+67+116.4+112.6+49.7+83+52.4+24.4+26.2+0.2+55.4+42.6+44.2+67.6</f>
        <v>1431.3000000000002</v>
      </c>
      <c r="E57" s="1">
        <f>D57/D56*100</f>
        <v>55.912340325793984</v>
      </c>
      <c r="F57" s="1">
        <f t="shared" si="6"/>
        <v>99.99301383261145</v>
      </c>
      <c r="G57" s="1">
        <f t="shared" si="4"/>
        <v>83.70664951166735</v>
      </c>
      <c r="H57" s="1">
        <f t="shared" si="7"/>
        <v>0.09999999999968168</v>
      </c>
      <c r="I57" s="1">
        <f t="shared" si="5"/>
        <v>278.5999999999999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7.0862143052462985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f>135.4-4.9</f>
        <v>130.5</v>
      </c>
      <c r="C59" s="50">
        <f>297.4-9.5</f>
        <v>287.9</v>
      </c>
      <c r="D59" s="51">
        <f>4.5+4.5+30.5+35.2+10+24.5+10.2+0.1+1.9+1.8+3+1.2+0.9+0.8</f>
        <v>129.10000000000002</v>
      </c>
      <c r="E59" s="1">
        <f>D59/D56*100</f>
        <v>5.043165748662058</v>
      </c>
      <c r="F59" s="1">
        <f t="shared" si="6"/>
        <v>98.92720306513412</v>
      </c>
      <c r="G59" s="1">
        <f t="shared" si="4"/>
        <v>44.841959013546386</v>
      </c>
      <c r="H59" s="1">
        <f t="shared" si="7"/>
        <v>1.3999999999999773</v>
      </c>
      <c r="I59" s="1">
        <f t="shared" si="5"/>
        <v>158.79999999999995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28.450330091019183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102.29999999999981</v>
      </c>
      <c r="C61" s="50">
        <f>C56-C57-C59-C60-C58</f>
        <v>111.30000000000004</v>
      </c>
      <c r="D61" s="50">
        <f>D56-D57-D59-D60-D58</f>
        <v>89.79999999999981</v>
      </c>
      <c r="E61" s="1">
        <f>D61/D56*100</f>
        <v>3.5079495292784797</v>
      </c>
      <c r="F61" s="1">
        <f t="shared" si="6"/>
        <v>87.78103616813291</v>
      </c>
      <c r="G61" s="1">
        <f t="shared" si="4"/>
        <v>80.68283917340501</v>
      </c>
      <c r="H61" s="1">
        <f t="shared" si="7"/>
        <v>12.5</v>
      </c>
      <c r="I61" s="1">
        <f t="shared" si="5"/>
        <v>21.500000000000227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0.0003012006006542378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34755.2-216.6-183.6-293.2-111.9-181.2-146</f>
        <v>33622.700000000004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</f>
        <v>32449.900000000005</v>
      </c>
      <c r="E87" s="3">
        <f>D87/D137*100</f>
        <v>6.981378122264252</v>
      </c>
      <c r="F87" s="3">
        <f aca="true" t="shared" si="10" ref="F87:F92">D87/B87*100</f>
        <v>96.51188036653808</v>
      </c>
      <c r="G87" s="3">
        <f t="shared" si="8"/>
        <v>72.17022885483621</v>
      </c>
      <c r="H87" s="3">
        <f aca="true" t="shared" si="11" ref="H87:H92">B87-D87</f>
        <v>1172.7999999999993</v>
      </c>
      <c r="I87" s="3">
        <f t="shared" si="9"/>
        <v>12513.099999999995</v>
      </c>
    </row>
    <row r="88" spans="1:9" ht="18">
      <c r="A88" s="29" t="s">
        <v>3</v>
      </c>
      <c r="B88" s="49">
        <f>29104.5-207.6-146.1-287.3-59.2-133.4-146</f>
        <v>28124.9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</f>
        <v>27907.600000000002</v>
      </c>
      <c r="E88" s="1">
        <f>D88/D87*100</f>
        <v>86.00211402808637</v>
      </c>
      <c r="F88" s="1">
        <f t="shared" si="10"/>
        <v>99.22737503066678</v>
      </c>
      <c r="G88" s="1">
        <f t="shared" si="8"/>
        <v>73.41728861447478</v>
      </c>
      <c r="H88" s="1">
        <f t="shared" si="11"/>
        <v>217.29999999999927</v>
      </c>
      <c r="I88" s="1">
        <f t="shared" si="9"/>
        <v>10104.7</v>
      </c>
    </row>
    <row r="89" spans="1:9" ht="18">
      <c r="A89" s="29" t="s">
        <v>33</v>
      </c>
      <c r="B89" s="49">
        <f>1400.8-8.9-37.5-5.9-52.7-47.8</f>
        <v>1247.9999999999998</v>
      </c>
      <c r="C89" s="50">
        <f>1866.3+51.3</f>
        <v>1917.6</v>
      </c>
      <c r="D89" s="51">
        <f>125+55.5+51.3+1.7-0.1+10.4+5.3+280.6+162.7+2.2+25.3+117.8+56.8+64.4+1.4+31+7.8+37.2+1.9+36.4+8.8+1+3.9+10.1+30.1+1.8+10.7+4.2+23.3</f>
        <v>1168.5</v>
      </c>
      <c r="E89" s="1">
        <f>D89/D87*100</f>
        <v>3.600935596103531</v>
      </c>
      <c r="F89" s="1">
        <f t="shared" si="10"/>
        <v>93.62980769230771</v>
      </c>
      <c r="G89" s="1">
        <f t="shared" si="8"/>
        <v>60.93554443053818</v>
      </c>
      <c r="H89" s="1">
        <f t="shared" si="11"/>
        <v>79.49999999999977</v>
      </c>
      <c r="I89" s="1">
        <f t="shared" si="9"/>
        <v>749.0999999999999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4249.800000000003</v>
      </c>
      <c r="C91" s="50">
        <f>C87-C88-C89-C90</f>
        <v>5033.099999999997</v>
      </c>
      <c r="D91" s="50">
        <f>D87-D88-D89-D90</f>
        <v>3373.800000000003</v>
      </c>
      <c r="E91" s="1">
        <f>D91/D87*100</f>
        <v>10.396950375810102</v>
      </c>
      <c r="F91" s="1">
        <f t="shared" si="10"/>
        <v>79.38726528307217</v>
      </c>
      <c r="G91" s="1">
        <f>D91/C91*100</f>
        <v>67.03224652798484</v>
      </c>
      <c r="H91" s="1">
        <f t="shared" si="11"/>
        <v>876</v>
      </c>
      <c r="I91" s="1">
        <f>C91-D91</f>
        <v>1659.2999999999938</v>
      </c>
    </row>
    <row r="92" spans="1:9" ht="19.5" thickBot="1">
      <c r="A92" s="14" t="s">
        <v>12</v>
      </c>
      <c r="B92" s="61">
        <f>34302.7-581</f>
        <v>33721.7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</f>
        <v>25337.100000000002</v>
      </c>
      <c r="E92" s="3">
        <f>D92/D137*100</f>
        <v>5.4511069563117776</v>
      </c>
      <c r="F92" s="3">
        <f t="shared" si="10"/>
        <v>75.13589172550614</v>
      </c>
      <c r="G92" s="3">
        <f>D92/C92*100</f>
        <v>58.57963951133348</v>
      </c>
      <c r="H92" s="3">
        <f t="shared" si="11"/>
        <v>8384.599999999995</v>
      </c>
      <c r="I92" s="3">
        <f>C92-D92</f>
        <v>17915.3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</f>
        <v>4208.7</v>
      </c>
      <c r="E98" s="25">
        <f>D98/D137*100</f>
        <v>0.9054735485524932</v>
      </c>
      <c r="F98" s="25">
        <f>D98/B98*100</f>
        <v>88.34382871536523</v>
      </c>
      <c r="G98" s="25">
        <f aca="true" t="shared" si="12" ref="G98:G135">D98/C98*100</f>
        <v>68.28093059476296</v>
      </c>
      <c r="H98" s="25">
        <f aca="true" t="shared" si="13" ref="H98:H103">B98-D98</f>
        <v>555.3000000000002</v>
      </c>
      <c r="I98" s="25">
        <f aca="true" t="shared" si="14" ref="I98:I135">C98-D98</f>
        <v>1955.1000000000004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0.36115665169767386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3302.1+5.1+16.7+151+216.3+17.4+13.8+53.7+7.6+119.5+15.5+6.4</f>
        <v>3925.1</v>
      </c>
      <c r="E100" s="1">
        <f>D100/D98*100</f>
        <v>93.26157720911445</v>
      </c>
      <c r="F100" s="1">
        <f aca="true" t="shared" si="15" ref="F100:F135">D100/B100*100</f>
        <v>88.75898873863687</v>
      </c>
      <c r="G100" s="1">
        <f t="shared" si="12"/>
        <v>68.72395559757678</v>
      </c>
      <c r="H100" s="1">
        <f t="shared" si="13"/>
        <v>497.0999999999999</v>
      </c>
      <c r="I100" s="1">
        <f t="shared" si="14"/>
        <v>1786.2999999999997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17.7+41.2+3+5.2+16.9+34.4+10.6+13.9+13.1+2.6+3.8+6.5</f>
        <v>168.9</v>
      </c>
      <c r="E101" s="97">
        <f>D101/D98*100</f>
        <v>4.013115688930074</v>
      </c>
      <c r="F101" s="97">
        <f>D101/B101*100</f>
        <v>64.78711162255466</v>
      </c>
      <c r="G101" s="97">
        <f>D101/C101*100</f>
        <v>42.2144463884029</v>
      </c>
      <c r="H101" s="97">
        <f t="shared" si="13"/>
        <v>91.79999999999998</v>
      </c>
      <c r="I101" s="97">
        <f>C101-D101</f>
        <v>231.20000000000002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268.4000000000001</v>
      </c>
      <c r="E102" s="97">
        <f>D102/D98*100</f>
        <v>6.377266139187874</v>
      </c>
      <c r="F102" s="97">
        <f t="shared" si="15"/>
        <v>82.18003674219221</v>
      </c>
      <c r="G102" s="97">
        <f t="shared" si="12"/>
        <v>61.3906678865507</v>
      </c>
      <c r="H102" s="97">
        <f>B102-D102</f>
        <v>58.20000000000027</v>
      </c>
      <c r="I102" s="97">
        <f t="shared" si="14"/>
        <v>168.80000000000064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13037.699999999999</v>
      </c>
      <c r="C103" s="94">
        <f>SUM(C104:C134)-C111-C115+C135-C130-C131-C105-C108-C118-C119</f>
        <v>17184.1</v>
      </c>
      <c r="D103" s="94">
        <f>SUM(D104:D134)-D111-D115+D135-D130-D131-D105-D108-D118-D119</f>
        <v>9875.8</v>
      </c>
      <c r="E103" s="95">
        <f>D103/D137*100</f>
        <v>2.1247120656722296</v>
      </c>
      <c r="F103" s="95">
        <f>D103/B103*100</f>
        <v>75.74802304087378</v>
      </c>
      <c r="G103" s="95">
        <f t="shared" si="12"/>
        <v>57.47056872341292</v>
      </c>
      <c r="H103" s="95">
        <f t="shared" si="13"/>
        <v>3161.8999999999996</v>
      </c>
      <c r="I103" s="95">
        <f t="shared" si="14"/>
        <v>7308.299999999999</v>
      </c>
    </row>
    <row r="104" spans="1:9" ht="37.5">
      <c r="A104" s="34" t="s">
        <v>69</v>
      </c>
      <c r="B104" s="79">
        <f>892.8-149.4</f>
        <v>743.4</v>
      </c>
      <c r="C104" s="75">
        <f>1869.9-400</f>
        <v>1469.9</v>
      </c>
      <c r="D104" s="80">
        <f>1.4+20.1+85.2+143.2+49+97.4+39.5+2.1+10+69.9+14+22.7+50+22.1+4.6</f>
        <v>631.2</v>
      </c>
      <c r="E104" s="6">
        <f>D104/D103*100</f>
        <v>6.391380951416595</v>
      </c>
      <c r="F104" s="6">
        <f t="shared" si="15"/>
        <v>84.90718321226797</v>
      </c>
      <c r="G104" s="6">
        <f t="shared" si="12"/>
        <v>42.94169671406218</v>
      </c>
      <c r="H104" s="6">
        <f aca="true" t="shared" si="16" ref="H104:H135">B104-D104</f>
        <v>112.19999999999993</v>
      </c>
      <c r="I104" s="6">
        <f t="shared" si="14"/>
        <v>838.7</v>
      </c>
    </row>
    <row r="105" spans="1:9" ht="18">
      <c r="A105" s="29" t="s">
        <v>33</v>
      </c>
      <c r="B105" s="82">
        <f>477-149.4</f>
        <v>327.6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100</v>
      </c>
      <c r="G105" s="1">
        <f t="shared" si="12"/>
        <v>36.14697120158888</v>
      </c>
      <c r="H105" s="1">
        <f t="shared" si="16"/>
        <v>0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>
        <f>4.6</f>
        <v>4.6</v>
      </c>
      <c r="E106" s="6">
        <f>D106/D103*100</f>
        <v>0.0465785050325037</v>
      </c>
      <c r="F106" s="6">
        <f>D106/B106*100</f>
        <v>0.8251121076233183</v>
      </c>
      <c r="G106" s="6">
        <f t="shared" si="12"/>
        <v>0.5364431486880465</v>
      </c>
      <c r="H106" s="6">
        <f t="shared" si="16"/>
        <v>552.9</v>
      </c>
      <c r="I106" s="6">
        <f t="shared" si="14"/>
        <v>852.9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0.44350837400514387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6.635411814739059</v>
      </c>
      <c r="F110" s="6">
        <f t="shared" si="15"/>
        <v>83.75511247443762</v>
      </c>
      <c r="G110" s="6">
        <f t="shared" si="12"/>
        <v>62.409523809523805</v>
      </c>
      <c r="H110" s="6">
        <f t="shared" si="16"/>
        <v>127.10000000000002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0.2318799489661597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0.7584195710727233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f>158.3-26.9</f>
        <v>131.4</v>
      </c>
      <c r="C114" s="60">
        <f>153.4+26.9</f>
        <v>180.3</v>
      </c>
      <c r="D114" s="80">
        <f>13.5+13.4+14.3+0.8+6.9+0.4+13.5-0.1+0.8+0.5+2+13.5-0.1+0.1+13.9+0.3+2.4+13.5+0.3+6.3</f>
        <v>116.2</v>
      </c>
      <c r="E114" s="6">
        <f>D114/D103*100</f>
        <v>1.1766135401688977</v>
      </c>
      <c r="F114" s="6">
        <f t="shared" si="15"/>
        <v>88.43226788432268</v>
      </c>
      <c r="G114" s="6">
        <f t="shared" si="12"/>
        <v>64.44814198557958</v>
      </c>
      <c r="H114" s="6">
        <f t="shared" si="16"/>
        <v>15.200000000000003</v>
      </c>
      <c r="I114" s="6">
        <f t="shared" si="14"/>
        <v>64.10000000000001</v>
      </c>
    </row>
    <row r="115" spans="1:9" s="39" customFormat="1" ht="18">
      <c r="A115" s="40" t="s">
        <v>54</v>
      </c>
      <c r="B115" s="82">
        <f>134.7-26.9</f>
        <v>107.79999999999998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87.47680890538034</v>
      </c>
      <c r="G115" s="1">
        <f t="shared" si="12"/>
        <v>63.63022941970311</v>
      </c>
      <c r="H115" s="1">
        <f t="shared" si="16"/>
        <v>13.499999999999986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f>614.7-3.5</f>
        <v>611.2</v>
      </c>
      <c r="C117" s="60">
        <f>94.7+700</f>
        <v>794.7</v>
      </c>
      <c r="D117" s="84">
        <f>16.2+3.7+20.7+6.7</f>
        <v>47.3</v>
      </c>
      <c r="E117" s="19">
        <f>D117/D103*100</f>
        <v>0.4789485408777011</v>
      </c>
      <c r="F117" s="6">
        <f t="shared" si="15"/>
        <v>7.738874345549737</v>
      </c>
      <c r="G117" s="6">
        <f t="shared" si="12"/>
        <v>5.9519315464955325</v>
      </c>
      <c r="H117" s="6">
        <f t="shared" si="16"/>
        <v>563.9000000000001</v>
      </c>
      <c r="I117" s="6">
        <f t="shared" si="14"/>
        <v>747.4000000000001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f>9.7-3.5</f>
        <v>6.199999999999999</v>
      </c>
      <c r="C119" s="51">
        <v>9.7</v>
      </c>
      <c r="D119" s="83">
        <f>6.2</f>
        <v>6.2</v>
      </c>
      <c r="E119" s="6"/>
      <c r="F119" s="1">
        <f>D119/B119*100</f>
        <v>100.00000000000003</v>
      </c>
      <c r="G119" s="1">
        <f t="shared" si="12"/>
        <v>63.917525773195884</v>
      </c>
      <c r="H119" s="1">
        <f t="shared" si="16"/>
        <v>0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6.494663723445189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0.04455335263978614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0.4981874886085178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</f>
        <v>42.1</v>
      </c>
      <c r="E124" s="19">
        <f>D124/D103*100</f>
        <v>0.42629457866704473</v>
      </c>
      <c r="F124" s="6">
        <f t="shared" si="15"/>
        <v>49.70484061393152</v>
      </c>
      <c r="G124" s="6">
        <f t="shared" si="12"/>
        <v>49.70484061393152</v>
      </c>
      <c r="H124" s="6">
        <f t="shared" si="16"/>
        <v>42.6</v>
      </c>
      <c r="I124" s="6">
        <f t="shared" si="14"/>
        <v>42.6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1.2373681119504245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0.17112537718463317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f>655.1-2</f>
        <v>653.1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</f>
        <v>645.6000000000003</v>
      </c>
      <c r="E129" s="19">
        <f>D129/D103*100</f>
        <v>6.53719192369226</v>
      </c>
      <c r="F129" s="6">
        <f t="shared" si="15"/>
        <v>98.85163068442814</v>
      </c>
      <c r="G129" s="6">
        <f t="shared" si="12"/>
        <v>74.36074637180376</v>
      </c>
      <c r="H129" s="6">
        <f t="shared" si="16"/>
        <v>7.499999999999773</v>
      </c>
      <c r="I129" s="6">
        <f t="shared" si="14"/>
        <v>222.5999999999998</v>
      </c>
    </row>
    <row r="130" spans="1:9" s="39" customFormat="1" ht="18">
      <c r="A130" s="40" t="s">
        <v>54</v>
      </c>
      <c r="B130" s="82">
        <f>566.1+1.3</f>
        <v>567.4</v>
      </c>
      <c r="C130" s="51">
        <v>747.1</v>
      </c>
      <c r="D130" s="83">
        <f>21.4+1.2+34.6+22.6+31.2+22.6+44.8+0.2+32.7+30.6+29.7+33.6+24.3+38.4+29.7+36.6+5.6+24.5+36.9+39.8+25</f>
        <v>566</v>
      </c>
      <c r="E130" s="1">
        <f>D130/D129*100</f>
        <v>87.6703841387856</v>
      </c>
      <c r="F130" s="1">
        <f>D130/B130*100</f>
        <v>99.75326048642933</v>
      </c>
      <c r="G130" s="1">
        <f t="shared" si="12"/>
        <v>75.75960380136527</v>
      </c>
      <c r="H130" s="1">
        <f t="shared" si="16"/>
        <v>1.3999999999999773</v>
      </c>
      <c r="I130" s="1">
        <f t="shared" si="14"/>
        <v>181.10000000000002</v>
      </c>
    </row>
    <row r="131" spans="1:9" s="39" customFormat="1" ht="18">
      <c r="A131" s="29" t="s">
        <v>33</v>
      </c>
      <c r="B131" s="82">
        <f>13.1-2</f>
        <v>11.1</v>
      </c>
      <c r="C131" s="51">
        <f>27.4-3</f>
        <v>24.4</v>
      </c>
      <c r="D131" s="83">
        <f>3.4+3+2.7+1.6-0.1+0.1+0.1+0.1+0.1</f>
        <v>11</v>
      </c>
      <c r="E131" s="1">
        <f>D131/D129*100</f>
        <v>1.7038413878562573</v>
      </c>
      <c r="F131" s="1">
        <f>D131/B131*100</f>
        <v>99.09909909909909</v>
      </c>
      <c r="G131" s="1">
        <f>D131/C131*100</f>
        <v>45.08196721311475</v>
      </c>
      <c r="H131" s="1">
        <f t="shared" si="16"/>
        <v>0.09999999999999964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63.61003665525832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4.817837542275058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19180.3</v>
      </c>
      <c r="C136" s="85">
        <f>C41+C66+C69+C74+C76+C84+C98+C103+C96+C81+C94</f>
        <v>25028.5</v>
      </c>
      <c r="D136" s="60">
        <f>D41+D66+D69+D74+D76+D84+D98+D103+D96+D81+D94</f>
        <v>14561.3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486720.4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464806.51000000007</v>
      </c>
      <c r="E137" s="38">
        <v>100</v>
      </c>
      <c r="F137" s="3">
        <f>D137/B137*100</f>
        <v>95.49764299996467</v>
      </c>
      <c r="G137" s="3">
        <f aca="true" t="shared" si="17" ref="G137:G143">D137/C137*100</f>
        <v>74.46915197037683</v>
      </c>
      <c r="H137" s="3">
        <f aca="true" t="shared" si="18" ref="H137:H143">B137-D137</f>
        <v>21913.889999999956</v>
      </c>
      <c r="I137" s="3">
        <f aca="true" t="shared" si="19" ref="I137:I143">C137-D137</f>
        <v>159353.28999999998</v>
      </c>
      <c r="K137" s="46"/>
      <c r="L137" s="47"/>
    </row>
    <row r="138" spans="1:12" ht="18.75">
      <c r="A138" s="23" t="s">
        <v>5</v>
      </c>
      <c r="B138" s="67">
        <f>B7+B18+B32+B50+B57+B88+B111+B115+B44+B130</f>
        <v>351932.30000000005</v>
      </c>
      <c r="C138" s="67">
        <f>C7+C18+C32+C50+C57+C88+C111+C115+C44+C130</f>
        <v>430367.6</v>
      </c>
      <c r="D138" s="67">
        <f>D7+D18+D32+D50+D57+D88+D111+D115+D44+D130</f>
        <v>349022.9999999999</v>
      </c>
      <c r="E138" s="6">
        <f>D138/D137*100</f>
        <v>75.08995517296</v>
      </c>
      <c r="F138" s="6">
        <f aca="true" t="shared" si="20" ref="F138:F149">D138/B138*100</f>
        <v>99.17333532614082</v>
      </c>
      <c r="G138" s="6">
        <f t="shared" si="17"/>
        <v>81.09880948286997</v>
      </c>
      <c r="H138" s="6">
        <f t="shared" si="18"/>
        <v>2909.300000000163</v>
      </c>
      <c r="I138" s="18">
        <f t="shared" si="19"/>
        <v>81344.6000000001</v>
      </c>
      <c r="K138" s="46"/>
      <c r="L138" s="47"/>
    </row>
    <row r="139" spans="1:12" ht="18.75">
      <c r="A139" s="23" t="s">
        <v>0</v>
      </c>
      <c r="B139" s="68">
        <f>B10+B21+B34+B53+B59+B89+B47+B131+B105+B108</f>
        <v>36182</v>
      </c>
      <c r="C139" s="68">
        <f>C10+C21+C34+C53+C59+C89+C47+C131+C105+C108</f>
        <v>64582.7</v>
      </c>
      <c r="D139" s="68">
        <f>D10+D21+D34+D53+D59+D89+D47+D131+D105+D108</f>
        <v>35750.39999999999</v>
      </c>
      <c r="E139" s="6">
        <f>D139/D137*100</f>
        <v>7.6914585383066125</v>
      </c>
      <c r="F139" s="6">
        <f t="shared" si="20"/>
        <v>98.80714167265488</v>
      </c>
      <c r="G139" s="6">
        <f t="shared" si="17"/>
        <v>55.35600091046052</v>
      </c>
      <c r="H139" s="6">
        <f t="shared" si="18"/>
        <v>431.6000000000131</v>
      </c>
      <c r="I139" s="18">
        <f t="shared" si="19"/>
        <v>28832.30000000001</v>
      </c>
      <c r="K139" s="46"/>
      <c r="L139" s="103"/>
    </row>
    <row r="140" spans="1:12" ht="18.75">
      <c r="A140" s="23" t="s">
        <v>1</v>
      </c>
      <c r="B140" s="67">
        <f>B20+B9+B52+B46+B58+B33+B99+B119</f>
        <v>14435.400000000001</v>
      </c>
      <c r="C140" s="67">
        <f>C20+C9+C52+C46+C58+C33+C99+C119</f>
        <v>20516.600000000002</v>
      </c>
      <c r="D140" s="67">
        <f>D20+D9+D52+D46+D58+D33+D99+D119</f>
        <v>13664.300000000003</v>
      </c>
      <c r="E140" s="6">
        <f>D140/D137*100</f>
        <v>2.939782405371216</v>
      </c>
      <c r="F140" s="6">
        <f t="shared" si="20"/>
        <v>94.65827064023166</v>
      </c>
      <c r="G140" s="6">
        <f t="shared" si="17"/>
        <v>66.6011912305158</v>
      </c>
      <c r="H140" s="6">
        <f t="shared" si="18"/>
        <v>771.0999999999985</v>
      </c>
      <c r="I140" s="18">
        <f t="shared" si="19"/>
        <v>6852.299999999999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6469.8</v>
      </c>
      <c r="C141" s="67">
        <f>C11+C22+C100+C60+C36+C90</f>
        <v>8110.4</v>
      </c>
      <c r="D141" s="67">
        <f>D11+D22+D100+D60+D36+D90</f>
        <v>5906.2</v>
      </c>
      <c r="E141" s="6">
        <f>D141/D137*100</f>
        <v>1.2706792768457564</v>
      </c>
      <c r="F141" s="6">
        <f t="shared" si="20"/>
        <v>91.28875699403382</v>
      </c>
      <c r="G141" s="6">
        <f t="shared" si="17"/>
        <v>72.82254882619846</v>
      </c>
      <c r="H141" s="6">
        <f t="shared" si="18"/>
        <v>563.6000000000004</v>
      </c>
      <c r="I141" s="18">
        <f t="shared" si="19"/>
        <v>2204.2</v>
      </c>
      <c r="K141" s="46"/>
      <c r="L141" s="103"/>
    </row>
    <row r="142" spans="1:12" ht="18.75">
      <c r="A142" s="23" t="s">
        <v>2</v>
      </c>
      <c r="B142" s="67">
        <f>B8+B19+B45+B51+B118</f>
        <v>3850.1</v>
      </c>
      <c r="C142" s="67">
        <f>C8+C19+C45+C51+C118</f>
        <v>7943.900000000001</v>
      </c>
      <c r="D142" s="67">
        <f>D8+D19+D45+D51+D118</f>
        <v>3498.8999999999996</v>
      </c>
      <c r="E142" s="6">
        <f>D142/D137*100</f>
        <v>0.7527648440207946</v>
      </c>
      <c r="F142" s="6">
        <f t="shared" si="20"/>
        <v>90.87815900885691</v>
      </c>
      <c r="G142" s="6">
        <f t="shared" si="17"/>
        <v>44.04511637860496</v>
      </c>
      <c r="H142" s="6">
        <f t="shared" si="18"/>
        <v>351.2000000000003</v>
      </c>
      <c r="I142" s="18">
        <f t="shared" si="19"/>
        <v>4445.000000000001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73850.79999999997</v>
      </c>
      <c r="C143" s="67">
        <f>C137-C138-C139-C140-C141-C142</f>
        <v>92638.60000000008</v>
      </c>
      <c r="D143" s="67">
        <f>D137-D138-D139-D140-D141-D142</f>
        <v>56963.71000000019</v>
      </c>
      <c r="E143" s="6">
        <f>D143/D137*100</f>
        <v>12.255359762495619</v>
      </c>
      <c r="F143" s="6">
        <f t="shared" si="20"/>
        <v>77.13350430868753</v>
      </c>
      <c r="G143" s="43">
        <f t="shared" si="17"/>
        <v>61.49025352282973</v>
      </c>
      <c r="H143" s="6">
        <f t="shared" si="18"/>
        <v>16887.089999999786</v>
      </c>
      <c r="I143" s="6">
        <f t="shared" si="19"/>
        <v>35674.88999999989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1285.7+343.1+251.2+535+4+1250.9+3+47.1-1+182.9+10.6+2492.6+31+22.3+70.1+288.5+61.4+28+67+8.2+59.1+10.4+80.6+354.8+3.8+68.4+2.6+5.3+24.2+4809.3+1220.5+217.5+98.1</f>
        <v>13936.200000000003</v>
      </c>
      <c r="E145" s="15"/>
      <c r="F145" s="6">
        <f t="shared" si="20"/>
        <v>22.981329586717987</v>
      </c>
      <c r="G145" s="6">
        <f aca="true" t="shared" si="21" ref="G145:G154">D145/C145*100</f>
        <v>20.01022321646512</v>
      </c>
      <c r="H145" s="6">
        <f>B145-D145</f>
        <v>46705.2</v>
      </c>
      <c r="I145" s="6">
        <f aca="true" t="shared" si="22" ref="I145:I154">C145-D145</f>
        <v>55709.200000000004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2921.3+155.4+1707.9+56.8+14.6+990.8-990.8+14.7+990.8+400.1+597.2+8.8-9.6+18.2+0.4+53.9+92.1+242.6+11.1+67.1+121.7</f>
        <v>7465.100000000001</v>
      </c>
      <c r="E146" s="6"/>
      <c r="F146" s="6">
        <f t="shared" si="20"/>
        <v>33.47173212211975</v>
      </c>
      <c r="G146" s="6">
        <f t="shared" si="21"/>
        <v>26.52343375270472</v>
      </c>
      <c r="H146" s="6">
        <f aca="true" t="shared" si="23" ref="H146:H153">B146-D146</f>
        <v>14837.599999999999</v>
      </c>
      <c r="I146" s="6">
        <f t="shared" si="22"/>
        <v>20680.2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</f>
        <v>19315.800000000003</v>
      </c>
      <c r="E147" s="6"/>
      <c r="F147" s="6">
        <f t="shared" si="20"/>
        <v>24.88232429800357</v>
      </c>
      <c r="G147" s="6">
        <f t="shared" si="21"/>
        <v>19.104712036706434</v>
      </c>
      <c r="H147" s="6">
        <f t="shared" si="23"/>
        <v>58312.8</v>
      </c>
      <c r="I147" s="6">
        <f t="shared" si="22"/>
        <v>81789.09999999999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1079.6+99+23+18.9+98+142.5+46.8+99.4+162.7+67+248.3+33.5+121.9+230+22.3+285.4+115.2+35.8+49.4+183.7+191.3+33.3+185.2+84+58.5+292+106.6</f>
        <v>4113.300000000001</v>
      </c>
      <c r="E149" s="19"/>
      <c r="F149" s="6">
        <f t="shared" si="20"/>
        <v>26.402002631663414</v>
      </c>
      <c r="G149" s="6">
        <f t="shared" si="21"/>
        <v>21.129169791548954</v>
      </c>
      <c r="H149" s="6">
        <f t="shared" si="23"/>
        <v>11466.199999999999</v>
      </c>
      <c r="I149" s="6">
        <f t="shared" si="22"/>
        <v>15354.1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</f>
        <v>1788.2</v>
      </c>
      <c r="E153" s="24"/>
      <c r="F153" s="6">
        <f>D153/B153*100</f>
        <v>22.90567197827535</v>
      </c>
      <c r="G153" s="6">
        <f t="shared" si="21"/>
        <v>20.168503208779313</v>
      </c>
      <c r="H153" s="6">
        <f t="shared" si="23"/>
        <v>6018.6</v>
      </c>
      <c r="I153" s="6">
        <f t="shared" si="22"/>
        <v>7078.099999999999</v>
      </c>
    </row>
    <row r="154" spans="1:9" ht="19.5" thickBot="1">
      <c r="A154" s="14" t="s">
        <v>20</v>
      </c>
      <c r="B154" s="91">
        <f>B137+B145+B149+B150+B146+B153+B152+B147+B151+B148</f>
        <v>680193.7999999999</v>
      </c>
      <c r="C154" s="91">
        <f>C137+C145+C149+C150+C146+C153+C152+C147+C151+C148</f>
        <v>861086.0000000001</v>
      </c>
      <c r="D154" s="91">
        <f>D137+D145+D149+D150+D146+D153+D152+D147+D151+D148</f>
        <v>520288.01</v>
      </c>
      <c r="E154" s="25"/>
      <c r="F154" s="3">
        <f>D154/B154*100</f>
        <v>76.49114267139748</v>
      </c>
      <c r="G154" s="3">
        <f t="shared" si="21"/>
        <v>60.42230508915485</v>
      </c>
      <c r="H154" s="3">
        <f>B154-D154</f>
        <v>159905.78999999992</v>
      </c>
      <c r="I154" s="3">
        <f t="shared" si="22"/>
        <v>340797.9900000001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464806.51000000007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464806.51000000007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2014-09-30T05:00:57Z</dcterms:modified>
  <cp:category/>
  <cp:version/>
  <cp:contentType/>
  <cp:contentStatus/>
</cp:coreProperties>
</file>